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chnicAL\Desktop\ITA 2569\OIT69 สภ.เขาวิเศษ\O10 แผนและผลการใช้จ่ายงบประมาณ\"/>
    </mc:Choice>
  </mc:AlternateContent>
  <xr:revisionPtr revIDLastSave="0" documentId="13_ncr:1_{E589BE9B-FB83-42A2-AECC-0D1F662DFC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แผนการใช้จ่ายงบประมาณ" sheetId="5" r:id="rId1"/>
  </sheets>
  <definedNames>
    <definedName name="_xlnm.Print_Titles" localSheetId="0">แผนการใช้จ่ายงบประมาณ!$1:$6</definedName>
  </definedNames>
  <calcPr calcId="191029"/>
</workbook>
</file>

<file path=xl/calcChain.xml><?xml version="1.0" encoding="utf-8"?>
<calcChain xmlns="http://schemas.openxmlformats.org/spreadsheetml/2006/main">
  <c r="D26" i="5" l="1"/>
  <c r="D25" i="5"/>
  <c r="D37" i="5"/>
  <c r="D36" i="5"/>
  <c r="D35" i="5"/>
  <c r="D38" i="5"/>
  <c r="D43" i="5"/>
  <c r="D42" i="5"/>
  <c r="D41" i="5"/>
  <c r="D32" i="5"/>
  <c r="D33" i="5"/>
  <c r="D20" i="5"/>
  <c r="D14" i="5"/>
  <c r="D19" i="5"/>
  <c r="D21" i="5"/>
  <c r="D18" i="5"/>
  <c r="D13" i="5"/>
  <c r="D17" i="5"/>
  <c r="D16" i="5"/>
  <c r="D15" i="5"/>
  <c r="D12" i="5"/>
  <c r="D11" i="5"/>
  <c r="D8" i="5"/>
  <c r="D22" i="5"/>
  <c r="D9" i="5"/>
  <c r="D47" i="5"/>
  <c r="D46" i="5"/>
  <c r="D29" i="5"/>
  <c r="D30" i="5"/>
  <c r="D50" i="5" l="1"/>
  <c r="O26" i="5" l="1"/>
  <c r="O23" i="5"/>
</calcChain>
</file>

<file path=xl/sharedStrings.xml><?xml version="1.0" encoding="utf-8"?>
<sst xmlns="http://schemas.openxmlformats.org/spreadsheetml/2006/main" count="93" uniqueCount="86">
  <si>
    <t>รวม</t>
  </si>
  <si>
    <t>งบประมาณที่ได้รับ</t>
  </si>
  <si>
    <t>รักษาความปลอดภัยในชีวิตและทรัพย์สินของประชาชน</t>
  </si>
  <si>
    <t>ดูแลความปลอดภัยและให้บริการแก่นักท่องเที่ยว</t>
  </si>
  <si>
    <t>การมีส่วนร่วมของประชาชนในการป้องกันอาชญากรรม</t>
  </si>
  <si>
    <t>อำนวยความยุติธรรม</t>
  </si>
  <si>
    <t>ป้องกันและปราบปรามยาเสพติด ตามแผนแม่บทด้านความมั่นคง</t>
  </si>
  <si>
    <t>ปราบปรามผู้มีอิทธิพลและเครือข่าย</t>
  </si>
  <si>
    <t xml:space="preserve">สร้างภูมิคุ้มกันกลุ่มเป้าหมายระดับโรงเรียน </t>
  </si>
  <si>
    <t>โครงการตำรวจประสานโรงเรียน (1 ตร. 1 รร.)</t>
  </si>
  <si>
    <t>โครงการปราบปรามการค้ายาเสพติด กิจกรรม การสกัดกั้น ปราบปราม การค้ายาเสพติด</t>
  </si>
  <si>
    <t xml:space="preserve"> 1.1 ค่า OT</t>
  </si>
  <si>
    <t xml:space="preserve"> 1.3 ค่าคุ้มครองพยาน</t>
  </si>
  <si>
    <t xml:space="preserve"> 1.4 ค่าตอบแทนนักจิตวิทยา</t>
  </si>
  <si>
    <t xml:space="preserve"> 1.5 ค่าชันสูตรพลิกศพ</t>
  </si>
  <si>
    <t xml:space="preserve"> 1.2 ค่าตอบแทนพยาน</t>
  </si>
  <si>
    <t xml:space="preserve"> 1.6 ค่าส่งหมายเรียก</t>
  </si>
  <si>
    <t xml:space="preserve"> 1.7 ค่าอาหารผู้ต้องหา</t>
  </si>
  <si>
    <t xml:space="preserve"> 1.8 ค่าเบี้ยเลี้ยง ที่พัก พาหนะ</t>
  </si>
  <si>
    <t xml:space="preserve"> 1.9 ค่าซ่อมแซมยานพาหนะ</t>
  </si>
  <si>
    <t xml:space="preserve"> 1.10 ค่าจ้างเหมาบริการ</t>
  </si>
  <si>
    <t xml:space="preserve"> 1.11 ค่าวัสดุสำนักงาน</t>
  </si>
  <si>
    <t xml:space="preserve"> 1.12 ค่าวัสดุจราจร</t>
  </si>
  <si>
    <t xml:space="preserve"> 1.13 ค่าสาธารณูปโภค</t>
  </si>
  <si>
    <t xml:space="preserve"> 1.14 ค่าน้ำมันเชื้อเพลิง</t>
  </si>
  <si>
    <t xml:space="preserve"> 1.15 ค่าน้ำมันเชื้อเพลิง-รถยนตู้และรถบรรทุกเอนกประสงค์</t>
  </si>
  <si>
    <t>โครงการการบังคับใช้กฎหมาย  อำนวยความยุติธรรม และบริการประชาชน (ค่าตอบแทน ใช้สอย วัสดุ)</t>
  </si>
  <si>
    <t>ป้องกันปราบปรามและสืบสวน</t>
  </si>
  <si>
    <t>งานสอบสวน</t>
  </si>
  <si>
    <t>โครงการปฏิรูประบบงานตำรวจ กิจกรรมปฏิรูประบบ</t>
  </si>
  <si>
    <t>งานสอบสวน และการบังคับใช้กฎหมาย</t>
  </si>
  <si>
    <t>4.1 โครงการบริหารจัดการสะกัดกั้นยาเสพติด Hert Land</t>
  </si>
  <si>
    <t>3.1 ค่าน้ำมันเชื้อเพลิง</t>
  </si>
  <si>
    <t>3.2 ค่าเบี้ยประชุมชุดปฏิบัติการ</t>
  </si>
  <si>
    <t xml:space="preserve">กิจกรรมชุมชนสัมพันธ์และการมีส่วนร่วมของประชาชนในการป้องกันอาชญากรรม (ชมส. และ อส.ตร.) </t>
  </si>
  <si>
    <t>5.3 ค่าน้ำมันเชื้อเพลิง</t>
  </si>
  <si>
    <t>โครงการดำเนินงานตำบลยั่งยืน เพื่อแก้ไขปัญหายาเสพติดแบบครบวงจรตามยุทธศาสตร์ชาติ</t>
  </si>
  <si>
    <t>7.3 ค่าน้ำมันเชื้อเพลิง</t>
  </si>
  <si>
    <t>ลำดับที่</t>
  </si>
  <si>
    <t xml:space="preserve">2.2 ปฏิรูปงานป้องกันปราบปราม </t>
  </si>
  <si>
    <t>5.2 ค่าตอบแทน อส.ตร.</t>
  </si>
  <si>
    <t>5.1 ค่าอาหารทำการนอกเวลา ชุด ชมส.</t>
  </si>
  <si>
    <t>5.4 ค่าเบี้ยประชุม กต.ตร.</t>
  </si>
  <si>
    <t>4.2 โครงการสลายเครือข่ายผู้อิทธิพล</t>
  </si>
  <si>
    <t>กิจกรรมการรักษาความปลอดภัยและให้บริการแก่นักท่องเที่ยว</t>
  </si>
  <si>
    <t xml:space="preserve"> </t>
  </si>
  <si>
    <t>โครงการสร้างเครือข่ายการมีส่วนร่วมของประชาชน</t>
  </si>
  <si>
    <t>การสร้างเครือข่ายการมีส่วนร่วมของภาคประชาชน</t>
  </si>
  <si>
    <t>ชื่อโครงการ/กิจกรรม</t>
  </si>
  <si>
    <t>เป้าหมาย/วิธีดำเนินการ</t>
  </si>
  <si>
    <t>ตร.</t>
  </si>
  <si>
    <t>หน่วยงาน</t>
  </si>
  <si>
    <t>ภาครัฐ</t>
  </si>
  <si>
    <t>ภาคเอกชน</t>
  </si>
  <si>
    <t>อปท.</t>
  </si>
  <si>
    <t xml:space="preserve">อื่นๆ </t>
  </si>
  <si>
    <t>ระยะเวลาดำเนินการ</t>
  </si>
  <si>
    <t>ผลที่คาดว่าจะได้รับ</t>
  </si>
  <si>
    <t xml:space="preserve"> 1 ต.ค.68 - 30 ก.ย.69</t>
  </si>
  <si>
    <t>2.1 ค่าวัสดุ งานสอบสวน</t>
  </si>
  <si>
    <t>ประชาชนเกิดความปลอดภัยในชีวิตและทรัพย์สิน</t>
  </si>
  <si>
    <t>ประชาชนเกิดความพึงพอใจ</t>
  </si>
  <si>
    <t>เด็กนักเรียนมีภูมิคุ้มกัน ลดปัญหายาเสพติดในสถานศึกษา</t>
  </si>
  <si>
    <t>การสร้างภาคีเครือข่ายในการเข้ามามีส่วนร่วมในกิจกรรมของตำรวจ</t>
  </si>
  <si>
    <t>สร้างภาคีเครือข่ายภาคประชาชนในการมีส่วนร่วมกิจกรรมของตำรวจ</t>
  </si>
  <si>
    <t>นักท่องเที่ยวได้รับความปลอดภัย</t>
  </si>
  <si>
    <t>สร้างความเข้มแข็งในชุมชน เกิดความยั่งยืนในการแก้ไขปัญหายาเสพติด</t>
  </si>
  <si>
    <t>แก้ไขปัญหายาเสพติดอย่างยั่งยืน            โดยชุมชนบำบัด</t>
  </si>
  <si>
    <t>แผนการใช้จ่ายงบประมาณ สถานีตำรวจภูธรเขาวิเศษ</t>
  </si>
  <si>
    <t xml:space="preserve">พ.ต.ท.หญิง  </t>
  </si>
  <si>
    <t>ผู้รายงาน</t>
  </si>
  <si>
    <t>พ.ต.อ.</t>
  </si>
  <si>
    <t>ทราบ</t>
  </si>
  <si>
    <t xml:space="preserve"> (วาสนา  รอดกูล)</t>
  </si>
  <si>
    <t>(อิศราพงศ์  จินา)</t>
  </si>
  <si>
    <t>สว.อก.สภ.เขาวิเศษ</t>
  </si>
  <si>
    <t>ผกก.สภ.เขาวิเศษ</t>
  </si>
  <si>
    <t>ลดการนำเข้ายาเสพติด และทำลายขบวนการ       ผู้มีอิทธิพล</t>
  </si>
  <si>
    <t>7.1.ค่าตอบแทนนอกเวลาราชการ (ชุดสายตรวจท่องเที่ยว)</t>
  </si>
  <si>
    <t>7.2 ค่าเบี้ยเลี้ยง ที่พักและยานพาหนะ (ค่าเบี้ยเลี้ยงตำรวจ)</t>
  </si>
  <si>
    <t>8.1 ค่าวัสดุสำนักงาน</t>
  </si>
  <si>
    <t>8.2 ค่าตอบแทนชุดปฏิบัติการ</t>
  </si>
  <si>
    <t>8.3 ค่าน้ำมันเชื้อเพลิง</t>
  </si>
  <si>
    <t>8.4 เบี้ยประชุมเชิงปฏิบัติการ</t>
  </si>
  <si>
    <t xml:space="preserve">8.5 ค่าประชุมผู้บำบัด </t>
  </si>
  <si>
    <t>ประจำปีงบประมาณ พ.ศ.2569  ( 1 ตุลาคม 2568 - 30 กันยายน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</si>
</sst>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  <charset val="22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b/>
      <sz val="14"/>
      <name val="TH SarabunPSK"/>
      <family val="2"/>
    </font>
    <font>
      <b/>
      <sz val="11"/>
      <color rgb="FF00B050"/>
      <name val="TH SarabunPSK"/>
      <family val="2"/>
    </font>
    <font>
      <sz val="11"/>
      <name val="TH SarabunPSK"/>
      <family val="2"/>
      <charset val="222"/>
    </font>
    <font>
      <sz val="16"/>
      <name val="TH SarabunPSK"/>
      <family val="2"/>
      <charset val="222"/>
    </font>
    <font>
      <b/>
      <sz val="14"/>
      <color rgb="FFC00000"/>
      <name val="TH SarabunPSK"/>
      <family val="2"/>
    </font>
    <font>
      <sz val="11"/>
      <color rgb="FFC00000"/>
      <name val="TH SarabunPSK"/>
      <family val="2"/>
    </font>
    <font>
      <b/>
      <sz val="14"/>
      <color rgb="FF00B050"/>
      <name val="TH SarabunPSK"/>
      <family val="2"/>
    </font>
    <font>
      <sz val="18"/>
      <color rgb="FFFF0000"/>
      <name val="TH SarabunPSK"/>
      <family val="2"/>
    </font>
    <font>
      <sz val="14"/>
      <color rgb="FF00B050"/>
      <name val="TH SarabunPSK"/>
      <family val="2"/>
    </font>
    <font>
      <sz val="14"/>
      <color rgb="FF00B050"/>
      <name val="TH SarabunPSK"/>
      <family val="2"/>
      <charset val="222"/>
    </font>
    <font>
      <b/>
      <sz val="14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8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12" fillId="0" borderId="0" xfId="0" applyFont="1"/>
    <xf numFmtId="43" fontId="1" fillId="0" borderId="0" xfId="0" applyNumberFormat="1" applyFont="1"/>
    <xf numFmtId="43" fontId="14" fillId="0" borderId="0" xfId="0" applyNumberFormat="1" applyFont="1"/>
    <xf numFmtId="0" fontId="15" fillId="0" borderId="0" xfId="0" applyFont="1"/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43" fontId="10" fillId="0" borderId="3" xfId="1" applyFont="1" applyFill="1" applyBorder="1" applyAlignment="1">
      <alignment vertical="top"/>
    </xf>
    <xf numFmtId="43" fontId="15" fillId="0" borderId="0" xfId="0" applyNumberFormat="1" applyFont="1"/>
    <xf numFmtId="0" fontId="10" fillId="0" borderId="1" xfId="0" applyFont="1" applyBorder="1" applyAlignment="1">
      <alignment vertical="top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vertical="top" wrapText="1"/>
    </xf>
    <xf numFmtId="0" fontId="15" fillId="3" borderId="0" xfId="0" applyFont="1" applyFill="1"/>
    <xf numFmtId="0" fontId="10" fillId="3" borderId="4" xfId="0" applyFont="1" applyFill="1" applyBorder="1" applyAlignment="1">
      <alignment horizontal="left" vertical="top" wrapText="1"/>
    </xf>
    <xf numFmtId="0" fontId="20" fillId="0" borderId="0" xfId="0" applyFont="1"/>
    <xf numFmtId="43" fontId="20" fillId="0" borderId="0" xfId="0" applyNumberFormat="1" applyFont="1"/>
    <xf numFmtId="43" fontId="12" fillId="0" borderId="0" xfId="0" applyNumberFormat="1" applyFont="1"/>
    <xf numFmtId="43" fontId="17" fillId="4" borderId="3" xfId="1" applyFont="1" applyFill="1" applyBorder="1" applyAlignment="1">
      <alignment horizontal="center"/>
    </xf>
    <xf numFmtId="43" fontId="19" fillId="4" borderId="1" xfId="1" applyFont="1" applyFill="1" applyBorder="1" applyAlignment="1">
      <alignment vertical="top"/>
    </xf>
    <xf numFmtId="43" fontId="17" fillId="5" borderId="1" xfId="0" applyNumberFormat="1" applyFont="1" applyFill="1" applyBorder="1"/>
    <xf numFmtId="43" fontId="13" fillId="5" borderId="1" xfId="0" applyNumberFormat="1" applyFont="1" applyFill="1" applyBorder="1"/>
    <xf numFmtId="0" fontId="6" fillId="5" borderId="1" xfId="0" applyFont="1" applyFill="1" applyBorder="1"/>
    <xf numFmtId="43" fontId="19" fillId="0" borderId="1" xfId="1" applyFont="1" applyFill="1" applyBorder="1" applyAlignment="1"/>
    <xf numFmtId="43" fontId="2" fillId="0" borderId="3" xfId="1" applyFont="1" applyFill="1" applyBorder="1" applyAlignment="1"/>
    <xf numFmtId="0" fontId="19" fillId="4" borderId="5" xfId="0" applyFont="1" applyFill="1" applyBorder="1"/>
    <xf numFmtId="0" fontId="19" fillId="4" borderId="6" xfId="0" applyFont="1" applyFill="1" applyBorder="1"/>
    <xf numFmtId="43" fontId="19" fillId="0" borderId="1" xfId="1" applyFont="1" applyBorder="1" applyAlignment="1"/>
    <xf numFmtId="43" fontId="2" fillId="0" borderId="1" xfId="1" applyFont="1" applyFill="1" applyBorder="1" applyAlignment="1"/>
    <xf numFmtId="0" fontId="19" fillId="4" borderId="1" xfId="0" applyFont="1" applyFill="1" applyBorder="1"/>
    <xf numFmtId="43" fontId="10" fillId="0" borderId="3" xfId="1" applyFont="1" applyFill="1" applyBorder="1" applyAlignment="1"/>
    <xf numFmtId="43" fontId="19" fillId="0" borderId="1" xfId="1" applyFont="1" applyFill="1" applyBorder="1" applyAlignment="1">
      <alignment vertical="top"/>
    </xf>
    <xf numFmtId="16" fontId="15" fillId="0" borderId="0" xfId="0" applyNumberFormat="1" applyFont="1"/>
    <xf numFmtId="43" fontId="19" fillId="0" borderId="1" xfId="1" applyFont="1" applyFill="1" applyBorder="1" applyAlignment="1">
      <alignment horizontal="right"/>
    </xf>
    <xf numFmtId="43" fontId="10" fillId="0" borderId="3" xfId="0" applyNumberFormat="1" applyFont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0" borderId="0" xfId="0" applyFont="1"/>
    <xf numFmtId="4" fontId="18" fillId="0" borderId="0" xfId="0" applyNumberFormat="1" applyFont="1"/>
    <xf numFmtId="0" fontId="11" fillId="0" borderId="10" xfId="0" applyFont="1" applyBorder="1"/>
    <xf numFmtId="17" fontId="15" fillId="0" borderId="0" xfId="0" applyNumberFormat="1" applyFont="1"/>
    <xf numFmtId="0" fontId="2" fillId="0" borderId="4" xfId="0" applyFont="1" applyBorder="1" applyAlignment="1">
      <alignment vertical="top" wrapText="1"/>
    </xf>
    <xf numFmtId="43" fontId="17" fillId="0" borderId="3" xfId="1" applyFont="1" applyFill="1" applyBorder="1" applyAlignment="1"/>
    <xf numFmtId="0" fontId="10" fillId="0" borderId="4" xfId="0" applyFont="1" applyBorder="1" applyAlignment="1">
      <alignment vertical="top" wrapText="1"/>
    </xf>
    <xf numFmtId="0" fontId="6" fillId="5" borderId="3" xfId="0" applyFont="1" applyFill="1" applyBorder="1"/>
    <xf numFmtId="43" fontId="6" fillId="5" borderId="3" xfId="0" applyNumberFormat="1" applyFont="1" applyFill="1" applyBorder="1"/>
    <xf numFmtId="0" fontId="4" fillId="2" borderId="11" xfId="0" applyFont="1" applyFill="1" applyBorder="1" applyAlignment="1">
      <alignment horizontal="center" vertical="center"/>
    </xf>
    <xf numFmtId="43" fontId="13" fillId="0" borderId="1" xfId="1" applyFont="1" applyFill="1" applyBorder="1" applyAlignment="1"/>
    <xf numFmtId="43" fontId="21" fillId="3" borderId="3" xfId="1" applyFont="1" applyFill="1" applyBorder="1" applyAlignment="1"/>
    <xf numFmtId="43" fontId="17" fillId="3" borderId="3" xfId="1" applyFont="1" applyFill="1" applyBorder="1" applyAlignment="1"/>
    <xf numFmtId="43" fontId="19" fillId="3" borderId="1" xfId="1" applyFont="1" applyFill="1" applyBorder="1" applyAlignment="1"/>
    <xf numFmtId="43" fontId="2" fillId="3" borderId="3" xfId="1" applyFont="1" applyFill="1" applyBorder="1" applyAlignment="1"/>
    <xf numFmtId="43" fontId="13" fillId="3" borderId="1" xfId="1" applyFont="1" applyFill="1" applyBorder="1" applyAlignment="1"/>
    <xf numFmtId="43" fontId="13" fillId="3" borderId="3" xfId="1" applyFont="1" applyFill="1" applyBorder="1" applyAlignment="1"/>
    <xf numFmtId="43" fontId="6" fillId="3" borderId="3" xfId="1" applyFont="1" applyFill="1" applyBorder="1" applyAlignment="1"/>
    <xf numFmtId="43" fontId="7" fillId="3" borderId="3" xfId="1" applyFont="1" applyFill="1" applyBorder="1" applyAlignment="1"/>
    <xf numFmtId="43" fontId="11" fillId="3" borderId="3" xfId="1" applyFont="1" applyFill="1" applyBorder="1" applyAlignment="1"/>
    <xf numFmtId="43" fontId="23" fillId="3" borderId="3" xfId="1" applyFont="1" applyFill="1" applyBorder="1" applyAlignment="1"/>
    <xf numFmtId="43" fontId="23" fillId="3" borderId="1" xfId="1" applyFont="1" applyFill="1" applyBorder="1" applyAlignment="1"/>
    <xf numFmtId="43" fontId="2" fillId="3" borderId="3" xfId="1" applyFont="1" applyFill="1" applyBorder="1" applyAlignment="1">
      <alignment vertical="top"/>
    </xf>
    <xf numFmtId="43" fontId="21" fillId="3" borderId="3" xfId="1" applyFont="1" applyFill="1" applyBorder="1" applyAlignment="1">
      <alignment vertical="center" wrapText="1"/>
    </xf>
    <xf numFmtId="43" fontId="2" fillId="3" borderId="1" xfId="1" applyFont="1" applyFill="1" applyBorder="1" applyAlignment="1"/>
    <xf numFmtId="43" fontId="22" fillId="3" borderId="3" xfId="1" applyFont="1" applyFill="1" applyBorder="1" applyAlignment="1">
      <alignment vertical="top" wrapText="1"/>
    </xf>
    <xf numFmtId="43" fontId="17" fillId="3" borderId="3" xfId="1" applyFont="1" applyFill="1" applyBorder="1" applyAlignment="1">
      <alignment vertical="top"/>
    </xf>
    <xf numFmtId="43" fontId="22" fillId="3" borderId="3" xfId="1" applyFont="1" applyFill="1" applyBorder="1" applyAlignment="1">
      <alignment vertical="top"/>
    </xf>
    <xf numFmtId="43" fontId="17" fillId="4" borderId="3" xfId="1" applyFont="1" applyFill="1" applyBorder="1" applyAlignment="1">
      <alignment horizontal="center" vertical="top"/>
    </xf>
    <xf numFmtId="43" fontId="19" fillId="4" borderId="1" xfId="1" applyFont="1" applyFill="1" applyBorder="1" applyAlignment="1"/>
    <xf numFmtId="43" fontId="22" fillId="0" borderId="3" xfId="1" applyFont="1" applyFill="1" applyBorder="1" applyAlignment="1"/>
    <xf numFmtId="0" fontId="4" fillId="2" borderId="11" xfId="0" applyFont="1" applyFill="1" applyBorder="1" applyAlignment="1">
      <alignment horizontal="center" vertical="center" wrapText="1"/>
    </xf>
    <xf numFmtId="0" fontId="13" fillId="4" borderId="1" xfId="0" applyFont="1" applyFill="1" applyBorder="1"/>
    <xf numFmtId="43" fontId="13" fillId="4" borderId="1" xfId="1" applyFont="1" applyFill="1" applyBorder="1" applyAlignment="1">
      <alignment horizontal="center"/>
    </xf>
    <xf numFmtId="43" fontId="13" fillId="3" borderId="1" xfId="1" applyFont="1" applyFill="1" applyBorder="1" applyAlignment="1">
      <alignment vertical="top"/>
    </xf>
    <xf numFmtId="43" fontId="13" fillId="3" borderId="1" xfId="1" applyFont="1" applyFill="1" applyBorder="1" applyAlignment="1">
      <alignment vertical="center" wrapText="1"/>
    </xf>
    <xf numFmtId="43" fontId="13" fillId="4" borderId="1" xfId="1" applyFont="1" applyFill="1" applyBorder="1" applyAlignment="1">
      <alignment vertical="top"/>
    </xf>
    <xf numFmtId="43" fontId="13" fillId="3" borderId="1" xfId="1" applyFont="1" applyFill="1" applyBorder="1" applyAlignment="1">
      <alignment vertical="top" wrapText="1"/>
    </xf>
    <xf numFmtId="43" fontId="13" fillId="4" borderId="3" xfId="1" applyFont="1" applyFill="1" applyBorder="1" applyAlignment="1">
      <alignment horizontal="center" vertical="top"/>
    </xf>
    <xf numFmtId="43" fontId="13" fillId="5" borderId="4" xfId="0" applyNumberFormat="1" applyFont="1" applyFill="1" applyBorder="1"/>
    <xf numFmtId="0" fontId="13" fillId="4" borderId="5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43" fontId="1" fillId="0" borderId="0" xfId="1" applyFont="1"/>
    <xf numFmtId="0" fontId="24" fillId="0" borderId="0" xfId="0" applyFont="1"/>
    <xf numFmtId="43" fontId="25" fillId="0" borderId="0" xfId="1" applyFont="1"/>
    <xf numFmtId="0" fontId="25" fillId="0" borderId="0" xfId="0" applyFont="1"/>
    <xf numFmtId="0" fontId="25" fillId="0" borderId="0" xfId="0" applyFont="1" applyAlignment="1">
      <alignment vertical="top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25" fillId="4" borderId="1" xfId="0" applyFont="1" applyFill="1" applyBorder="1"/>
    <xf numFmtId="0" fontId="25" fillId="4" borderId="3" xfId="0" applyFont="1" applyFill="1" applyBorder="1"/>
    <xf numFmtId="0" fontId="4" fillId="4" borderId="3" xfId="0" applyFont="1" applyFill="1" applyBorder="1"/>
    <xf numFmtId="0" fontId="4" fillId="4" borderId="1" xfId="0" applyFont="1" applyFill="1" applyBorder="1" applyAlignment="1">
      <alignment vertical="top"/>
    </xf>
    <xf numFmtId="0" fontId="4" fillId="4" borderId="3" xfId="0" applyFont="1" applyFill="1" applyBorder="1" applyAlignment="1">
      <alignment vertical="top"/>
    </xf>
    <xf numFmtId="0" fontId="4" fillId="4" borderId="3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vertical="top" shrinkToFit="1"/>
    </xf>
    <xf numFmtId="0" fontId="6" fillId="4" borderId="5" xfId="0" applyFont="1" applyFill="1" applyBorder="1" applyAlignment="1">
      <alignment vertical="top" wrapText="1"/>
    </xf>
    <xf numFmtId="0" fontId="6" fillId="4" borderId="7" xfId="0" applyFont="1" applyFill="1" applyBorder="1"/>
    <xf numFmtId="0" fontId="17" fillId="4" borderId="7" xfId="0" applyFont="1" applyFill="1" applyBorder="1"/>
    <xf numFmtId="0" fontId="4" fillId="4" borderId="5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vertical="top"/>
    </xf>
    <xf numFmtId="0" fontId="6" fillId="4" borderId="8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6" fillId="4" borderId="9" xfId="0" applyFont="1" applyFill="1" applyBorder="1"/>
    <xf numFmtId="0" fontId="6" fillId="4" borderId="6" xfId="0" applyFont="1" applyFill="1" applyBorder="1"/>
    <xf numFmtId="0" fontId="6" fillId="4" borderId="1" xfId="0" applyFont="1" applyFill="1" applyBorder="1" applyAlignment="1">
      <alignment vertical="top"/>
    </xf>
    <xf numFmtId="43" fontId="6" fillId="4" borderId="3" xfId="1" applyFont="1" applyFill="1" applyBorder="1" applyAlignment="1">
      <alignment vertical="top"/>
    </xf>
    <xf numFmtId="0" fontId="17" fillId="4" borderId="3" xfId="0" applyFont="1" applyFill="1" applyBorder="1"/>
    <xf numFmtId="0" fontId="6" fillId="4" borderId="3" xfId="0" applyFont="1" applyFill="1" applyBorder="1"/>
    <xf numFmtId="0" fontId="13" fillId="4" borderId="1" xfId="0" applyFont="1" applyFill="1" applyBorder="1" applyAlignment="1">
      <alignment horizontal="center" vertical="top"/>
    </xf>
    <xf numFmtId="0" fontId="13" fillId="4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wrapText="1"/>
    </xf>
    <xf numFmtId="0" fontId="13" fillId="4" borderId="3" xfId="0" applyFont="1" applyFill="1" applyBorder="1"/>
    <xf numFmtId="43" fontId="19" fillId="4" borderId="3" xfId="1" applyFont="1" applyFill="1" applyBorder="1" applyAlignment="1">
      <alignment horizontal="center" vertical="top"/>
    </xf>
    <xf numFmtId="43" fontId="13" fillId="4" borderId="1" xfId="1" applyFont="1" applyFill="1" applyBorder="1" applyAlignment="1"/>
    <xf numFmtId="0" fontId="4" fillId="4" borderId="1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top" wrapText="1" shrinkToFit="1"/>
    </xf>
    <xf numFmtId="0" fontId="2" fillId="3" borderId="3" xfId="0" applyFont="1" applyFill="1" applyBorder="1" applyAlignment="1">
      <alignment wrapText="1" shrinkToFit="1"/>
    </xf>
    <xf numFmtId="0" fontId="11" fillId="3" borderId="3" xfId="0" quotePrefix="1" applyFont="1" applyFill="1" applyBorder="1" applyAlignment="1">
      <alignment horizontal="center" vertical="center" wrapText="1" shrinkToFit="1"/>
    </xf>
    <xf numFmtId="4" fontId="18" fillId="3" borderId="3" xfId="0" applyNumberFormat="1" applyFont="1" applyFill="1" applyBorder="1" applyAlignment="1">
      <alignment wrapText="1" shrinkToFit="1"/>
    </xf>
    <xf numFmtId="0" fontId="11" fillId="3" borderId="1" xfId="0" applyFont="1" applyFill="1" applyBorder="1" applyAlignment="1">
      <alignment wrapText="1" shrinkToFit="1"/>
    </xf>
    <xf numFmtId="0" fontId="2" fillId="3" borderId="1" xfId="0" applyFont="1" applyFill="1" applyBorder="1" applyAlignment="1">
      <alignment wrapText="1" shrinkToFit="1"/>
    </xf>
    <xf numFmtId="43" fontId="11" fillId="3" borderId="3" xfId="1" applyFont="1" applyFill="1" applyBorder="1" applyAlignment="1">
      <alignment wrapText="1" shrinkToFit="1"/>
    </xf>
    <xf numFmtId="0" fontId="4" fillId="4" borderId="7" xfId="0" applyFont="1" applyFill="1" applyBorder="1" applyAlignment="1">
      <alignment wrapText="1" shrinkToFit="1"/>
    </xf>
    <xf numFmtId="0" fontId="4" fillId="4" borderId="9" xfId="0" applyFont="1" applyFill="1" applyBorder="1" applyAlignment="1">
      <alignment wrapText="1" shrinkToFit="1"/>
    </xf>
    <xf numFmtId="0" fontId="11" fillId="0" borderId="1" xfId="0" applyFont="1" applyBorder="1" applyAlignment="1">
      <alignment wrapText="1" shrinkToFit="1"/>
    </xf>
    <xf numFmtId="0" fontId="3" fillId="0" borderId="3" xfId="0" applyFont="1" applyBorder="1" applyAlignment="1">
      <alignment wrapText="1" shrinkToFit="1"/>
    </xf>
    <xf numFmtId="0" fontId="2" fillId="0" borderId="1" xfId="0" applyFont="1" applyBorder="1" applyAlignment="1">
      <alignment wrapText="1" shrinkToFit="1"/>
    </xf>
    <xf numFmtId="0" fontId="9" fillId="4" borderId="3" xfId="0" applyFont="1" applyFill="1" applyBorder="1" applyAlignment="1">
      <alignment vertical="top" wrapText="1" shrinkToFit="1"/>
    </xf>
    <xf numFmtId="0" fontId="10" fillId="0" borderId="1" xfId="0" applyFont="1" applyBorder="1" applyAlignment="1">
      <alignment wrapText="1" shrinkToFit="1"/>
    </xf>
    <xf numFmtId="0" fontId="16" fillId="0" borderId="1" xfId="0" applyFont="1" applyBorder="1" applyAlignment="1">
      <alignment wrapText="1" shrinkToFit="1"/>
    </xf>
    <xf numFmtId="0" fontId="10" fillId="0" borderId="3" xfId="0" applyFont="1" applyBorder="1" applyAlignment="1">
      <alignment wrapText="1" shrinkToFit="1"/>
    </xf>
    <xf numFmtId="0" fontId="16" fillId="3" borderId="3" xfId="0" applyFont="1" applyFill="1" applyBorder="1" applyAlignment="1">
      <alignment vertical="top" wrapText="1" shrinkToFit="1"/>
    </xf>
    <xf numFmtId="0" fontId="13" fillId="4" borderId="4" xfId="0" applyFont="1" applyFill="1" applyBorder="1" applyAlignment="1">
      <alignment vertical="top" wrapText="1"/>
    </xf>
    <xf numFmtId="43" fontId="13" fillId="4" borderId="3" xfId="1" applyFont="1" applyFill="1" applyBorder="1" applyAlignment="1">
      <alignment horizontal="center"/>
    </xf>
    <xf numFmtId="43" fontId="13" fillId="4" borderId="3" xfId="1" applyFont="1" applyFill="1" applyBorder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1099705</xdr:colOff>
      <xdr:row>52</xdr:row>
      <xdr:rowOff>37079</xdr:rowOff>
    </xdr:from>
    <xdr:to>
      <xdr:col>1</xdr:col>
      <xdr:colOff>1818411</xdr:colOff>
      <xdr:row>53</xdr:row>
      <xdr:rowOff>246322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5350337-4273-4E94-BF84-F1BAF2647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380" y="16267679"/>
          <a:ext cx="718706" cy="60929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5</xdr:col>
      <xdr:colOff>580159</xdr:colOff>
      <xdr:row>51</xdr:row>
      <xdr:rowOff>122050</xdr:rowOff>
    </xdr:from>
    <xdr:to>
      <xdr:col>7</xdr:col>
      <xdr:colOff>230332</xdr:colOff>
      <xdr:row>53</xdr:row>
      <xdr:rowOff>74234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F68B7D4-87E9-4E36-B5A6-C4509768B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2884" y="15952600"/>
          <a:ext cx="926523" cy="752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C6EE-B69F-4319-94E3-E5F375D00397}">
  <dimension ref="A1:O58"/>
  <sheetViews>
    <sheetView tabSelected="1" zoomScale="110" zoomScaleNormal="110" workbookViewId="0">
      <selection activeCell="L7" sqref="L7"/>
    </sheetView>
  </sheetViews>
  <sheetFormatPr defaultRowHeight="15" x14ac:dyDescent="0.25"/>
  <cols>
    <col min="1" max="1" width="5.875" style="3" customWidth="1"/>
    <col min="2" max="2" width="39.375" style="3" customWidth="1"/>
    <col min="3" max="3" width="23.5" style="3" customWidth="1"/>
    <col min="4" max="4" width="12.625" style="3" customWidth="1"/>
    <col min="5" max="5" width="8.5" style="3" customWidth="1"/>
    <col min="6" max="6" width="9.125" style="3" customWidth="1"/>
    <col min="7" max="7" width="7.625" style="7" customWidth="1"/>
    <col min="8" max="8" width="7" style="7" customWidth="1"/>
    <col min="9" max="9" width="17.125" style="7" customWidth="1"/>
    <col min="10" max="10" width="34.375" style="3" customWidth="1"/>
    <col min="11" max="11" width="9" style="3"/>
    <col min="12" max="12" width="10.125" style="3" bestFit="1" customWidth="1"/>
    <col min="13" max="16384" width="9" style="3"/>
  </cols>
  <sheetData>
    <row r="1" spans="1:13" ht="24.95" customHeight="1" x14ac:dyDescent="0.25">
      <c r="A1" s="91" t="s">
        <v>68</v>
      </c>
      <c r="B1" s="91"/>
      <c r="C1" s="91"/>
      <c r="D1" s="91"/>
      <c r="E1" s="91"/>
      <c r="F1" s="91"/>
      <c r="G1" s="91"/>
      <c r="H1" s="91"/>
      <c r="I1" s="91"/>
      <c r="J1" s="91"/>
    </row>
    <row r="2" spans="1:13" ht="24.95" customHeight="1" x14ac:dyDescent="0.25">
      <c r="A2" s="91" t="s">
        <v>85</v>
      </c>
      <c r="B2" s="91"/>
      <c r="C2" s="91"/>
      <c r="D2" s="91"/>
      <c r="E2" s="91"/>
      <c r="F2" s="91"/>
      <c r="G2" s="91"/>
      <c r="H2" s="91"/>
      <c r="I2" s="91"/>
      <c r="J2" s="91"/>
    </row>
    <row r="3" spans="1:13" ht="24.95" customHeight="1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3" ht="23.1" customHeight="1" x14ac:dyDescent="0.25">
      <c r="A4" s="93" t="s">
        <v>38</v>
      </c>
      <c r="B4" s="93" t="s">
        <v>48</v>
      </c>
      <c r="C4" s="93" t="s">
        <v>49</v>
      </c>
      <c r="D4" s="97" t="s">
        <v>1</v>
      </c>
      <c r="E4" s="97"/>
      <c r="F4" s="97"/>
      <c r="G4" s="97"/>
      <c r="H4" s="97"/>
      <c r="I4" s="97"/>
      <c r="J4" s="41" t="s">
        <v>57</v>
      </c>
    </row>
    <row r="5" spans="1:13" ht="23.1" customHeight="1" x14ac:dyDescent="0.25">
      <c r="A5" s="94"/>
      <c r="B5" s="94"/>
      <c r="C5" s="94"/>
      <c r="D5" s="94" t="s">
        <v>50</v>
      </c>
      <c r="E5" s="53" t="s">
        <v>51</v>
      </c>
      <c r="F5" s="94" t="s">
        <v>53</v>
      </c>
      <c r="G5" s="96" t="s">
        <v>54</v>
      </c>
      <c r="H5" s="89" t="s">
        <v>55</v>
      </c>
      <c r="I5" s="96" t="s">
        <v>56</v>
      </c>
      <c r="J5" s="75"/>
    </row>
    <row r="6" spans="1:13" ht="24" customHeight="1" x14ac:dyDescent="0.25">
      <c r="A6" s="95"/>
      <c r="B6" s="95"/>
      <c r="C6" s="95"/>
      <c r="D6" s="95"/>
      <c r="E6" s="43" t="s">
        <v>52</v>
      </c>
      <c r="F6" s="95"/>
      <c r="G6" s="90"/>
      <c r="H6" s="90"/>
      <c r="I6" s="90"/>
      <c r="J6" s="42"/>
    </row>
    <row r="7" spans="1:13" ht="41.25" customHeight="1" x14ac:dyDescent="0.35">
      <c r="A7" s="105">
        <v>1</v>
      </c>
      <c r="B7" s="106" t="s">
        <v>26</v>
      </c>
      <c r="C7" s="107" t="s">
        <v>2</v>
      </c>
      <c r="D7" s="108"/>
      <c r="E7" s="109"/>
      <c r="F7" s="110"/>
      <c r="G7" s="111"/>
      <c r="H7" s="112"/>
      <c r="I7" s="113" t="s">
        <v>58</v>
      </c>
      <c r="J7" s="138" t="s">
        <v>60</v>
      </c>
    </row>
    <row r="8" spans="1:13" ht="23.1" customHeight="1" x14ac:dyDescent="0.35">
      <c r="A8" s="5"/>
      <c r="B8" s="1" t="s">
        <v>11</v>
      </c>
      <c r="C8" s="48"/>
      <c r="D8" s="59">
        <f>258000+129000-9000+129000</f>
        <v>507000</v>
      </c>
      <c r="E8" s="55"/>
      <c r="F8" s="56"/>
      <c r="G8" s="57"/>
      <c r="H8" s="58"/>
      <c r="I8" s="58"/>
      <c r="J8" s="139"/>
      <c r="M8" s="21"/>
    </row>
    <row r="9" spans="1:13" ht="23.1" customHeight="1" x14ac:dyDescent="0.3">
      <c r="A9" s="5"/>
      <c r="B9" s="1" t="s">
        <v>15</v>
      </c>
      <c r="C9" s="48"/>
      <c r="D9" s="59">
        <f>7900</f>
        <v>7900</v>
      </c>
      <c r="E9" s="55"/>
      <c r="F9" s="56"/>
      <c r="G9" s="57"/>
      <c r="H9" s="58"/>
      <c r="I9" s="58"/>
      <c r="J9" s="139"/>
      <c r="K9" s="44"/>
    </row>
    <row r="10" spans="1:13" ht="23.1" customHeight="1" x14ac:dyDescent="0.3">
      <c r="A10" s="5"/>
      <c r="B10" s="1" t="s">
        <v>12</v>
      </c>
      <c r="C10" s="48" t="s">
        <v>45</v>
      </c>
      <c r="D10" s="59">
        <v>2600</v>
      </c>
      <c r="E10" s="60"/>
      <c r="F10" s="56"/>
      <c r="G10" s="57"/>
      <c r="H10" s="61"/>
      <c r="I10" s="61"/>
      <c r="J10" s="139"/>
    </row>
    <row r="11" spans="1:13" ht="23.1" customHeight="1" x14ac:dyDescent="0.3">
      <c r="A11" s="5"/>
      <c r="B11" s="1" t="s">
        <v>13</v>
      </c>
      <c r="C11" s="48"/>
      <c r="D11" s="59">
        <f>1400+400</f>
        <v>1800</v>
      </c>
      <c r="E11" s="55"/>
      <c r="F11" s="56"/>
      <c r="G11" s="57"/>
      <c r="H11" s="58"/>
      <c r="I11" s="58"/>
      <c r="J11" s="139"/>
    </row>
    <row r="12" spans="1:13" ht="23.1" customHeight="1" x14ac:dyDescent="0.3">
      <c r="A12" s="5"/>
      <c r="B12" s="1" t="s">
        <v>14</v>
      </c>
      <c r="C12" s="48"/>
      <c r="D12" s="59">
        <f>11300+3700</f>
        <v>15000</v>
      </c>
      <c r="E12" s="55"/>
      <c r="F12" s="56"/>
      <c r="G12" s="57"/>
      <c r="H12" s="58"/>
      <c r="I12" s="58"/>
      <c r="J12" s="139"/>
    </row>
    <row r="13" spans="1:13" ht="23.1" customHeight="1" x14ac:dyDescent="0.3">
      <c r="A13" s="5"/>
      <c r="B13" s="1" t="s">
        <v>16</v>
      </c>
      <c r="C13" s="48"/>
      <c r="D13" s="59">
        <f>1300+400</f>
        <v>1700</v>
      </c>
      <c r="E13" s="55"/>
      <c r="F13" s="56"/>
      <c r="G13" s="57"/>
      <c r="H13" s="58"/>
      <c r="I13" s="58"/>
      <c r="J13" s="139"/>
    </row>
    <row r="14" spans="1:13" s="4" customFormat="1" ht="23.1" customHeight="1" x14ac:dyDescent="0.35">
      <c r="A14" s="5"/>
      <c r="B14" s="1" t="s">
        <v>17</v>
      </c>
      <c r="C14" s="48"/>
      <c r="D14" s="59">
        <f>9100+4500-10000+4500</f>
        <v>8100</v>
      </c>
      <c r="E14" s="55"/>
      <c r="F14" s="56"/>
      <c r="G14" s="57"/>
      <c r="H14" s="58"/>
      <c r="I14" s="58"/>
      <c r="J14" s="139"/>
    </row>
    <row r="15" spans="1:13" ht="23.1" customHeight="1" x14ac:dyDescent="0.3">
      <c r="A15" s="5"/>
      <c r="B15" s="1" t="s">
        <v>18</v>
      </c>
      <c r="C15" s="48"/>
      <c r="D15" s="59">
        <f>51600+25800+25800</f>
        <v>103200</v>
      </c>
      <c r="E15" s="55"/>
      <c r="F15" s="56"/>
      <c r="G15" s="57"/>
      <c r="H15" s="58"/>
      <c r="I15" s="58"/>
      <c r="J15" s="140"/>
    </row>
    <row r="16" spans="1:13" ht="23.1" customHeight="1" x14ac:dyDescent="0.3">
      <c r="A16" s="5"/>
      <c r="B16" s="1" t="s">
        <v>19</v>
      </c>
      <c r="C16" s="48"/>
      <c r="D16" s="59">
        <f>5500+2800+2800</f>
        <v>11100</v>
      </c>
      <c r="E16" s="55"/>
      <c r="F16" s="56"/>
      <c r="G16" s="57"/>
      <c r="H16" s="58"/>
      <c r="I16" s="58"/>
      <c r="J16" s="139"/>
    </row>
    <row r="17" spans="1:15" ht="23.1" customHeight="1" x14ac:dyDescent="0.3">
      <c r="A17" s="5"/>
      <c r="B17" s="1" t="s">
        <v>20</v>
      </c>
      <c r="C17" s="48"/>
      <c r="D17" s="59">
        <f>12200+6100+6200</f>
        <v>24500</v>
      </c>
      <c r="E17" s="55"/>
      <c r="F17" s="56"/>
      <c r="G17" s="57"/>
      <c r="H17" s="58"/>
      <c r="I17" s="58"/>
      <c r="J17" s="139"/>
    </row>
    <row r="18" spans="1:15" ht="23.1" customHeight="1" x14ac:dyDescent="0.3">
      <c r="A18" s="5"/>
      <c r="B18" s="1" t="s">
        <v>21</v>
      </c>
      <c r="C18" s="48"/>
      <c r="D18" s="59">
        <f>2100+20000+1100+1100</f>
        <v>24300</v>
      </c>
      <c r="E18" s="55"/>
      <c r="F18" s="56"/>
      <c r="G18" s="57"/>
      <c r="H18" s="58"/>
      <c r="I18" s="58"/>
      <c r="J18" s="141"/>
      <c r="K18" s="45"/>
    </row>
    <row r="19" spans="1:15" ht="23.1" customHeight="1" x14ac:dyDescent="0.3">
      <c r="A19" s="5"/>
      <c r="B19" s="1" t="s">
        <v>22</v>
      </c>
      <c r="C19" s="48"/>
      <c r="D19" s="59">
        <f>1500+800+800</f>
        <v>3100</v>
      </c>
      <c r="E19" s="55"/>
      <c r="F19" s="56"/>
      <c r="G19" s="57"/>
      <c r="H19" s="58"/>
      <c r="I19" s="58"/>
      <c r="J19" s="142"/>
      <c r="K19" s="46"/>
    </row>
    <row r="20" spans="1:15" ht="23.1" customHeight="1" x14ac:dyDescent="0.35">
      <c r="A20" s="5"/>
      <c r="B20" s="1" t="s">
        <v>23</v>
      </c>
      <c r="C20" s="48"/>
      <c r="D20" s="59">
        <f>15900+20000+8000+10000+10000+7900</f>
        <v>71800</v>
      </c>
      <c r="E20" s="55"/>
      <c r="F20" s="56"/>
      <c r="G20" s="57"/>
      <c r="H20" s="62"/>
      <c r="I20" s="62"/>
      <c r="J20" s="143"/>
      <c r="L20" s="22"/>
    </row>
    <row r="21" spans="1:15" ht="23.1" customHeight="1" x14ac:dyDescent="0.3">
      <c r="A21" s="5"/>
      <c r="B21" s="1" t="s">
        <v>24</v>
      </c>
      <c r="C21" s="48"/>
      <c r="D21" s="59">
        <f>348500-30000-20000-20000+174300-10000+174200</f>
        <v>617000</v>
      </c>
      <c r="E21" s="63"/>
      <c r="F21" s="64"/>
      <c r="G21" s="65"/>
      <c r="H21" s="63"/>
      <c r="I21" s="63"/>
      <c r="J21" s="144"/>
      <c r="L21" s="23"/>
    </row>
    <row r="22" spans="1:15" ht="23.1" customHeight="1" x14ac:dyDescent="0.3">
      <c r="A22" s="5"/>
      <c r="B22" s="1" t="s">
        <v>25</v>
      </c>
      <c r="C22" s="1"/>
      <c r="D22" s="78">
        <f>60000+30000</f>
        <v>90000</v>
      </c>
      <c r="E22" s="66"/>
      <c r="F22" s="56"/>
      <c r="G22" s="57"/>
      <c r="H22" s="58"/>
      <c r="I22" s="58"/>
      <c r="J22" s="142"/>
      <c r="L22" s="8"/>
    </row>
    <row r="23" spans="1:15" ht="21" customHeight="1" x14ac:dyDescent="0.35">
      <c r="A23" s="114">
        <v>2</v>
      </c>
      <c r="B23" s="115" t="s">
        <v>29</v>
      </c>
      <c r="C23" s="116" t="s">
        <v>5</v>
      </c>
      <c r="D23" s="84"/>
      <c r="E23" s="117"/>
      <c r="F23" s="118"/>
      <c r="G23" s="31"/>
      <c r="H23" s="117"/>
      <c r="I23" s="119" t="s">
        <v>58</v>
      </c>
      <c r="J23" s="145" t="s">
        <v>61</v>
      </c>
      <c r="L23" s="10"/>
      <c r="O23" s="9">
        <f>L23/2</f>
        <v>0</v>
      </c>
    </row>
    <row r="24" spans="1:15" ht="23.25" customHeight="1" x14ac:dyDescent="0.35">
      <c r="A24" s="120"/>
      <c r="B24" s="121" t="s">
        <v>30</v>
      </c>
      <c r="C24" s="122"/>
      <c r="D24" s="85"/>
      <c r="E24" s="123"/>
      <c r="F24" s="124"/>
      <c r="G24" s="32"/>
      <c r="H24" s="125"/>
      <c r="I24" s="126"/>
      <c r="J24" s="146"/>
      <c r="L24" s="10"/>
      <c r="O24" s="9"/>
    </row>
    <row r="25" spans="1:15" ht="23.1" customHeight="1" x14ac:dyDescent="0.3">
      <c r="A25" s="5"/>
      <c r="B25" s="1" t="s">
        <v>59</v>
      </c>
      <c r="C25" s="1" t="s">
        <v>28</v>
      </c>
      <c r="D25" s="79">
        <f>9900+5000+4900</f>
        <v>19800</v>
      </c>
      <c r="E25" s="67"/>
      <c r="F25" s="56"/>
      <c r="G25" s="33"/>
      <c r="H25" s="34"/>
      <c r="I25" s="34"/>
      <c r="J25" s="147"/>
      <c r="K25" s="46"/>
    </row>
    <row r="26" spans="1:15" ht="23.1" customHeight="1" x14ac:dyDescent="0.35">
      <c r="A26" s="5"/>
      <c r="B26" s="2" t="s">
        <v>39</v>
      </c>
      <c r="C26" s="1" t="s">
        <v>27</v>
      </c>
      <c r="D26" s="59">
        <f>13200+6600+6600</f>
        <v>26400</v>
      </c>
      <c r="E26" s="55"/>
      <c r="F26" s="56"/>
      <c r="G26" s="29"/>
      <c r="H26" s="34"/>
      <c r="I26" s="30"/>
      <c r="J26" s="148"/>
      <c r="L26" s="10"/>
      <c r="O26" s="9">
        <f>L26/2</f>
        <v>0</v>
      </c>
    </row>
    <row r="27" spans="1:15" ht="23.1" customHeight="1" x14ac:dyDescent="0.35">
      <c r="A27" s="5"/>
      <c r="B27" s="2"/>
      <c r="C27" s="1"/>
      <c r="D27" s="59"/>
      <c r="E27" s="55"/>
      <c r="F27" s="56"/>
      <c r="G27" s="29"/>
      <c r="H27" s="30"/>
      <c r="I27" s="30"/>
      <c r="J27" s="148"/>
      <c r="L27" s="10"/>
      <c r="O27" s="9"/>
    </row>
    <row r="28" spans="1:15" ht="42" customHeight="1" x14ac:dyDescent="0.3">
      <c r="A28" s="105">
        <v>3</v>
      </c>
      <c r="B28" s="127" t="s">
        <v>9</v>
      </c>
      <c r="C28" s="106" t="s">
        <v>8</v>
      </c>
      <c r="D28" s="80"/>
      <c r="E28" s="128"/>
      <c r="F28" s="129"/>
      <c r="G28" s="35"/>
      <c r="H28" s="130"/>
      <c r="I28" s="113" t="s">
        <v>58</v>
      </c>
      <c r="J28" s="138" t="s">
        <v>62</v>
      </c>
    </row>
    <row r="29" spans="1:15" ht="23.1" customHeight="1" x14ac:dyDescent="0.3">
      <c r="A29" s="5"/>
      <c r="B29" s="2" t="s">
        <v>32</v>
      </c>
      <c r="C29" s="48"/>
      <c r="D29" s="78">
        <f>1000</f>
        <v>1000</v>
      </c>
      <c r="E29" s="66"/>
      <c r="F29" s="56"/>
      <c r="G29" s="57"/>
      <c r="H29" s="68"/>
      <c r="I29" s="68"/>
      <c r="J29" s="147"/>
    </row>
    <row r="30" spans="1:15" ht="23.1" customHeight="1" x14ac:dyDescent="0.3">
      <c r="A30" s="5"/>
      <c r="B30" s="6" t="s">
        <v>33</v>
      </c>
      <c r="C30" s="48"/>
      <c r="D30" s="78">
        <f>1140+1140</f>
        <v>2280</v>
      </c>
      <c r="E30" s="66"/>
      <c r="F30" s="56"/>
      <c r="G30" s="57"/>
      <c r="H30" s="68"/>
      <c r="I30" s="68"/>
      <c r="J30" s="149"/>
    </row>
    <row r="31" spans="1:15" s="11" customFormat="1" ht="42" x14ac:dyDescent="0.3">
      <c r="A31" s="131">
        <v>4</v>
      </c>
      <c r="B31" s="132" t="s">
        <v>10</v>
      </c>
      <c r="C31" s="133"/>
      <c r="D31" s="76"/>
      <c r="E31" s="134"/>
      <c r="F31" s="129"/>
      <c r="G31" s="35"/>
      <c r="H31" s="134"/>
      <c r="I31" s="113" t="s">
        <v>58</v>
      </c>
      <c r="J31" s="150" t="s">
        <v>77</v>
      </c>
    </row>
    <row r="32" spans="1:15" s="11" customFormat="1" ht="37.5" customHeight="1" x14ac:dyDescent="0.3">
      <c r="A32" s="12"/>
      <c r="B32" s="16" t="s">
        <v>31</v>
      </c>
      <c r="C32" s="13" t="s">
        <v>6</v>
      </c>
      <c r="D32" s="81">
        <f>5000+2500+2500</f>
        <v>10000</v>
      </c>
      <c r="E32" s="69"/>
      <c r="F32" s="70"/>
      <c r="G32" s="37"/>
      <c r="H32" s="14"/>
      <c r="I32" s="14"/>
      <c r="J32" s="151"/>
    </row>
    <row r="33" spans="1:12" s="11" customFormat="1" ht="23.1" customHeight="1" x14ac:dyDescent="0.35">
      <c r="A33" s="12"/>
      <c r="B33" s="16" t="s">
        <v>43</v>
      </c>
      <c r="C33" s="13" t="s">
        <v>7</v>
      </c>
      <c r="D33" s="78">
        <f>7600+3800+3800</f>
        <v>15200</v>
      </c>
      <c r="E33" s="71"/>
      <c r="F33" s="56"/>
      <c r="G33" s="29"/>
      <c r="H33" s="36"/>
      <c r="I33" s="36"/>
      <c r="J33" s="152"/>
    </row>
    <row r="34" spans="1:12" s="11" customFormat="1" ht="45.75" customHeight="1" x14ac:dyDescent="0.3">
      <c r="A34" s="131">
        <v>5</v>
      </c>
      <c r="B34" s="132" t="s">
        <v>34</v>
      </c>
      <c r="C34" s="132" t="s">
        <v>4</v>
      </c>
      <c r="D34" s="76"/>
      <c r="E34" s="134"/>
      <c r="F34" s="134"/>
      <c r="G34" s="76"/>
      <c r="H34" s="134"/>
      <c r="I34" s="113" t="s">
        <v>58</v>
      </c>
      <c r="J34" s="150" t="s">
        <v>63</v>
      </c>
    </row>
    <row r="35" spans="1:12" s="11" customFormat="1" ht="23.1" customHeight="1" x14ac:dyDescent="0.3">
      <c r="A35" s="12"/>
      <c r="B35" s="13" t="s">
        <v>41</v>
      </c>
      <c r="C35" s="13"/>
      <c r="D35" s="54">
        <f>23200+10400+12800</f>
        <v>46400</v>
      </c>
      <c r="E35" s="74"/>
      <c r="F35" s="49"/>
      <c r="G35" s="29"/>
      <c r="H35" s="36"/>
      <c r="I35" s="36"/>
      <c r="J35" s="151"/>
    </row>
    <row r="36" spans="1:12" s="11" customFormat="1" ht="23.1" customHeight="1" x14ac:dyDescent="0.3">
      <c r="A36" s="12"/>
      <c r="B36" s="13" t="s">
        <v>40</v>
      </c>
      <c r="C36" s="13"/>
      <c r="D36" s="54">
        <f>8000+4000+4000</f>
        <v>16000</v>
      </c>
      <c r="E36" s="74"/>
      <c r="F36" s="49"/>
      <c r="G36" s="29"/>
      <c r="H36" s="36"/>
      <c r="I36" s="36"/>
      <c r="J36" s="151"/>
    </row>
    <row r="37" spans="1:12" s="11" customFormat="1" ht="23.1" customHeight="1" x14ac:dyDescent="0.3">
      <c r="A37" s="12"/>
      <c r="B37" s="13" t="s">
        <v>35</v>
      </c>
      <c r="C37" s="50"/>
      <c r="D37" s="54">
        <f>7250+3250+4000</f>
        <v>14500</v>
      </c>
      <c r="E37" s="74"/>
      <c r="F37" s="49"/>
      <c r="G37" s="29"/>
      <c r="H37" s="36"/>
      <c r="I37" s="36"/>
      <c r="J37" s="153"/>
      <c r="K37" s="47"/>
      <c r="L37" s="38"/>
    </row>
    <row r="38" spans="1:12" s="11" customFormat="1" ht="23.1" customHeight="1" x14ac:dyDescent="0.3">
      <c r="A38" s="12"/>
      <c r="B38" s="13" t="s">
        <v>42</v>
      </c>
      <c r="C38" s="50"/>
      <c r="D38" s="54">
        <f>4000+2000+2000+2000</f>
        <v>10000</v>
      </c>
      <c r="E38" s="74"/>
      <c r="F38" s="49"/>
      <c r="G38" s="29"/>
      <c r="H38" s="36"/>
      <c r="I38" s="36"/>
      <c r="J38" s="153"/>
    </row>
    <row r="39" spans="1:12" s="11" customFormat="1" ht="42" customHeight="1" x14ac:dyDescent="0.3">
      <c r="A39" s="131">
        <v>6</v>
      </c>
      <c r="B39" s="132" t="s">
        <v>46</v>
      </c>
      <c r="C39" s="132" t="s">
        <v>47</v>
      </c>
      <c r="D39" s="82">
        <v>15000</v>
      </c>
      <c r="E39" s="135"/>
      <c r="F39" s="72"/>
      <c r="G39" s="73"/>
      <c r="H39" s="136"/>
      <c r="I39" s="137" t="s">
        <v>58</v>
      </c>
      <c r="J39" s="150" t="s">
        <v>64</v>
      </c>
    </row>
    <row r="40" spans="1:12" s="11" customFormat="1" ht="37.5" x14ac:dyDescent="0.3">
      <c r="A40" s="131">
        <v>7</v>
      </c>
      <c r="B40" s="132" t="s">
        <v>44</v>
      </c>
      <c r="C40" s="132" t="s">
        <v>3</v>
      </c>
      <c r="D40" s="76"/>
      <c r="E40" s="134"/>
      <c r="F40" s="134"/>
      <c r="G40" s="76"/>
      <c r="H40" s="134"/>
      <c r="I40" s="113" t="s">
        <v>58</v>
      </c>
      <c r="J40" s="150" t="s">
        <v>65</v>
      </c>
    </row>
    <row r="41" spans="1:12" s="19" customFormat="1" ht="23.1" customHeight="1" x14ac:dyDescent="0.3">
      <c r="A41" s="17"/>
      <c r="B41" s="18" t="s">
        <v>78</v>
      </c>
      <c r="C41" s="20"/>
      <c r="D41" s="54">
        <f>2800+1400+1400</f>
        <v>5600</v>
      </c>
      <c r="E41" s="74"/>
      <c r="F41" s="49"/>
      <c r="G41" s="29"/>
      <c r="H41" s="36"/>
      <c r="I41" s="36"/>
      <c r="J41" s="154"/>
    </row>
    <row r="42" spans="1:12" s="19" customFormat="1" ht="23.1" customHeight="1" x14ac:dyDescent="0.3">
      <c r="A42" s="17"/>
      <c r="B42" s="18" t="s">
        <v>79</v>
      </c>
      <c r="C42" s="20"/>
      <c r="D42" s="54">
        <f>5400+2700+2700</f>
        <v>10800</v>
      </c>
      <c r="E42" s="74"/>
      <c r="F42" s="49"/>
      <c r="G42" s="29"/>
      <c r="H42" s="36"/>
      <c r="I42" s="36"/>
      <c r="J42" s="154"/>
    </row>
    <row r="43" spans="1:12" s="11" customFormat="1" ht="23.1" customHeight="1" x14ac:dyDescent="0.3">
      <c r="A43" s="12"/>
      <c r="B43" s="13" t="s">
        <v>37</v>
      </c>
      <c r="C43" s="13"/>
      <c r="D43" s="54">
        <f>6800+3400+3400</f>
        <v>13600</v>
      </c>
      <c r="E43" s="74"/>
      <c r="F43" s="49"/>
      <c r="G43" s="29"/>
      <c r="H43" s="36"/>
      <c r="I43" s="36"/>
      <c r="J43" s="151"/>
      <c r="K43" s="47"/>
      <c r="L43" s="15"/>
    </row>
    <row r="44" spans="1:12" s="11" customFormat="1" ht="47.25" customHeight="1" x14ac:dyDescent="0.3">
      <c r="A44" s="131">
        <v>8</v>
      </c>
      <c r="B44" s="132" t="s">
        <v>36</v>
      </c>
      <c r="C44" s="155" t="s">
        <v>67</v>
      </c>
      <c r="D44" s="77"/>
      <c r="E44" s="156"/>
      <c r="F44" s="24"/>
      <c r="G44" s="25"/>
      <c r="H44" s="157"/>
      <c r="I44" s="113" t="s">
        <v>58</v>
      </c>
      <c r="J44" s="150" t="s">
        <v>66</v>
      </c>
      <c r="K44" s="47"/>
      <c r="L44" s="15"/>
    </row>
    <row r="45" spans="1:12" s="11" customFormat="1" ht="23.1" customHeight="1" x14ac:dyDescent="0.3">
      <c r="A45" s="12"/>
      <c r="B45" s="13" t="s">
        <v>80</v>
      </c>
      <c r="C45" s="50"/>
      <c r="D45" s="54">
        <v>7500</v>
      </c>
      <c r="E45" s="74"/>
      <c r="F45" s="49"/>
      <c r="G45" s="39"/>
      <c r="H45" s="40"/>
      <c r="I45" s="40"/>
      <c r="J45" s="153"/>
      <c r="K45" s="47"/>
      <c r="L45" s="15"/>
    </row>
    <row r="46" spans="1:12" s="11" customFormat="1" ht="23.1" customHeight="1" x14ac:dyDescent="0.3">
      <c r="A46" s="12"/>
      <c r="B46" s="13" t="s">
        <v>81</v>
      </c>
      <c r="C46" s="50"/>
      <c r="D46" s="54">
        <f>18000+4500</f>
        <v>22500</v>
      </c>
      <c r="E46" s="74"/>
      <c r="F46" s="49"/>
      <c r="G46" s="39"/>
      <c r="H46" s="40"/>
      <c r="I46" s="40"/>
      <c r="J46" s="153"/>
      <c r="K46" s="47"/>
      <c r="L46" s="15"/>
    </row>
    <row r="47" spans="1:12" s="11" customFormat="1" ht="23.1" customHeight="1" x14ac:dyDescent="0.3">
      <c r="A47" s="12"/>
      <c r="B47" s="13" t="s">
        <v>82</v>
      </c>
      <c r="C47" s="50"/>
      <c r="D47" s="54">
        <f>12000+8000</f>
        <v>20000</v>
      </c>
      <c r="E47" s="74"/>
      <c r="F47" s="49"/>
      <c r="G47" s="39"/>
      <c r="H47" s="40"/>
      <c r="I47" s="40"/>
      <c r="J47" s="153"/>
      <c r="K47" s="47"/>
      <c r="L47" s="15"/>
    </row>
    <row r="48" spans="1:12" s="11" customFormat="1" ht="23.1" customHeight="1" x14ac:dyDescent="0.3">
      <c r="A48" s="12"/>
      <c r="B48" s="13" t="s">
        <v>83</v>
      </c>
      <c r="C48" s="50"/>
      <c r="D48" s="54">
        <v>3000</v>
      </c>
      <c r="E48" s="36"/>
      <c r="F48" s="49"/>
      <c r="G48" s="39"/>
      <c r="H48" s="40"/>
      <c r="I48" s="40"/>
      <c r="J48" s="153"/>
      <c r="K48" s="47"/>
      <c r="L48" s="15"/>
    </row>
    <row r="49" spans="1:12" s="11" customFormat="1" ht="23.1" customHeight="1" x14ac:dyDescent="0.3">
      <c r="A49" s="12"/>
      <c r="B49" s="13" t="s">
        <v>84</v>
      </c>
      <c r="C49" s="50"/>
      <c r="D49" s="54">
        <v>5000</v>
      </c>
      <c r="E49" s="36"/>
      <c r="F49" s="49"/>
      <c r="G49" s="39"/>
      <c r="H49" s="40"/>
      <c r="I49" s="40"/>
      <c r="J49" s="153"/>
      <c r="K49" s="47"/>
      <c r="L49" s="15"/>
    </row>
    <row r="50" spans="1:12" ht="24.95" customHeight="1" x14ac:dyDescent="0.3">
      <c r="A50" s="86" t="s">
        <v>0</v>
      </c>
      <c r="B50" s="87"/>
      <c r="C50" s="88"/>
      <c r="D50" s="83">
        <f>SUM(D8:E49)</f>
        <v>1753680</v>
      </c>
      <c r="E50" s="51"/>
      <c r="F50" s="52"/>
      <c r="G50" s="26"/>
      <c r="H50" s="27"/>
      <c r="I50" s="27"/>
      <c r="J50" s="28"/>
    </row>
    <row r="51" spans="1:12" ht="32.1" customHeight="1" x14ac:dyDescent="0.25"/>
    <row r="52" spans="1:12" ht="32.1" customHeight="1" x14ac:dyDescent="0.25">
      <c r="D52" s="98"/>
      <c r="G52" s="3"/>
      <c r="H52" s="3"/>
      <c r="J52" s="7"/>
    </row>
    <row r="53" spans="1:12" ht="32.1" customHeight="1" x14ac:dyDescent="0.35">
      <c r="B53" s="99" t="s">
        <v>69</v>
      </c>
      <c r="C53" s="99" t="s">
        <v>70</v>
      </c>
      <c r="D53" s="100"/>
      <c r="E53" s="101"/>
      <c r="F53" s="99" t="s">
        <v>71</v>
      </c>
      <c r="G53" s="101"/>
      <c r="H53" s="101"/>
      <c r="I53" s="99" t="s">
        <v>72</v>
      </c>
      <c r="J53" s="102"/>
    </row>
    <row r="54" spans="1:12" ht="32.1" customHeight="1" x14ac:dyDescent="0.35">
      <c r="B54" s="103" t="s">
        <v>73</v>
      </c>
      <c r="C54" s="101"/>
      <c r="D54" s="100"/>
      <c r="E54" s="101"/>
      <c r="F54" s="104" t="s">
        <v>74</v>
      </c>
      <c r="G54" s="104"/>
      <c r="H54" s="104"/>
      <c r="I54" s="102"/>
      <c r="J54" s="102"/>
    </row>
    <row r="55" spans="1:12" ht="32.1" customHeight="1" x14ac:dyDescent="0.35">
      <c r="B55" s="103" t="s">
        <v>75</v>
      </c>
      <c r="C55" s="101"/>
      <c r="D55" s="100"/>
      <c r="E55" s="101"/>
      <c r="F55" s="104" t="s">
        <v>76</v>
      </c>
      <c r="G55" s="104"/>
      <c r="H55" s="104"/>
      <c r="I55" s="102"/>
      <c r="J55" s="102"/>
    </row>
    <row r="56" spans="1:12" ht="32.1" customHeight="1" x14ac:dyDescent="0.25">
      <c r="D56" s="98"/>
      <c r="G56" s="3"/>
      <c r="H56" s="3"/>
      <c r="J56" s="7"/>
    </row>
    <row r="57" spans="1:12" ht="32.1" customHeight="1" x14ac:dyDescent="0.25"/>
    <row r="58" spans="1:12" ht="32.1" customHeight="1" x14ac:dyDescent="0.25"/>
  </sheetData>
  <mergeCells count="16">
    <mergeCell ref="F54:H54"/>
    <mergeCell ref="F55:H55"/>
    <mergeCell ref="D23:D24"/>
    <mergeCell ref="A50:C50"/>
    <mergeCell ref="H5:H6"/>
    <mergeCell ref="A1:J1"/>
    <mergeCell ref="A2:J2"/>
    <mergeCell ref="A3:J3"/>
    <mergeCell ref="A4:A6"/>
    <mergeCell ref="B4:B6"/>
    <mergeCell ref="C4:C6"/>
    <mergeCell ref="D5:D6"/>
    <mergeCell ref="F5:F6"/>
    <mergeCell ref="G5:G6"/>
    <mergeCell ref="D4:I4"/>
    <mergeCell ref="I5:I6"/>
  </mergeCells>
  <phoneticPr fontId="8" type="noConversion"/>
  <pageMargins left="0.4" right="0.19685039370078741" top="0.47244094488188981" bottom="0.35433070866141736" header="0.27559055118110237" footer="0.19685039370078741"/>
  <pageSetup paperSize="9" scale="80" orientation="landscape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</vt:lpstr>
      <vt:lpstr>แผนการใช้จ่ายงบประมาณ!Print_Titles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technicAL</cp:lastModifiedBy>
  <cp:lastPrinted>2026-07-09T05:46:49Z</cp:lastPrinted>
  <dcterms:created xsi:type="dcterms:W3CDTF">2024-01-10T07:59:11Z</dcterms:created>
  <dcterms:modified xsi:type="dcterms:W3CDTF">2026-07-09T05:49:29Z</dcterms:modified>
</cp:coreProperties>
</file>